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26" i="3" l="1"/>
  <c r="K24" i="3"/>
  <c r="K20" i="3"/>
  <c r="K12" i="3"/>
  <c r="K30" i="3" l="1"/>
  <c r="K29" i="3"/>
  <c r="K19" i="3"/>
  <c r="K18" i="3"/>
  <c r="K16" i="3"/>
  <c r="K15" i="3"/>
  <c r="K14" i="3"/>
  <c r="K13" i="3"/>
  <c r="J31" i="3"/>
  <c r="J29" i="3"/>
  <c r="J24" i="3"/>
  <c r="J19" i="3"/>
  <c r="J18" i="3"/>
  <c r="J16" i="3"/>
  <c r="J15" i="3"/>
  <c r="J14" i="3"/>
  <c r="J13" i="3"/>
  <c r="J12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J27" i="3" l="1"/>
  <c r="L27" i="3" s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<sst xmlns="http://schemas.openxmlformats.org/spreadsheetml/2006/main" count="260" uniqueCount="112">
  <si>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</si>
  <si>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</si>
  <si>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</si>
  <si>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</si>
  <si>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</si>
  <si>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</si>
  <si>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</si>
  <si>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</si>
  <si>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</si>
  <si>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</si>
  <si>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</si>
  <si>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</si>
  <si>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</si>
  <si>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</si>
  <si>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</si>
  <si>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</si>
  <si>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</si>
  <si>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</si>
  <si>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</si>
  <si>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</si>
  <si>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</si>
  <si>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</si>
  <si>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</si>
  <si>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</si>
  <si>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</si>
  <si>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</si>
  <si>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</si>
  <si>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</si>
  <si>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</si>
  <si>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</si>
  <si>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</si>
  <si>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</si>
  <si>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</si>
  <si>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</si>
  <si>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</si>
  <si>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</si>
  <si>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</si>
  <si>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</si>
  <si>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</si>
  <si>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</si>
  <si>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</si>
  <si>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</si>
  <si>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</si>
  <si>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</si>
  <si>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</si>
  <si>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</si>
  <si>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</si>
  <si>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</si>
  <si>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</si>
  <si>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</si>
  <si>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</si>
  <si>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</si>
  <si>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</si>
  <si>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</si>
  <si>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</si>
  <si>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</si>
  <si>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</si>
  <si>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</si>
  <si>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</si>
  <si>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</si>
  <si>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</si>
  <si>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</si>
  <si>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</si>
  <si>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</si>
  <si>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</si>
  <si>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</si>
  <si>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</si>
  <si>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</si>
  <si>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</si>
  <si>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</si>
  <si>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</si>
  <si>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</si>
  <si>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</si>
  <si>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</si>
  <si>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</si>
  <si>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</si>
  <si>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</si>
  <si>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</si>
  <si>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</si>
  <si>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</si>
  <si>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</si>
  <si>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</si>
  <si>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</si>
  <si>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</si>
  <si>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</si>
  <si>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</si>
  <si>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</si>
  <si>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</si>
  <si>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</si>
  <si>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</si>
  <si>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</si>
  <si>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</si>
  <si>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</si>
  <si>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</si>
  <si>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</si>
  <si>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</si>
  <si>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</si>
  <si>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</si>
  <si>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</si>
  <si>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</si>
  <si>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</si>
  <si>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</si>
  <si>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</si>
  <si>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</si>
  <si>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</si>
  <si>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</si>
  <si>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</si>
  <si>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</si>
  <si>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r>
      <t xml:space="preserve"> текущая загрузка подстанции (данные контрольных замеров, зимний режимный день 16.12.2020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</si>
  <si>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</si>
  <si>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</si>
  <si>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технологического присоединения к центрам питания АО "ЮРЭСК" за III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</si>
</sst>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93.75" customHeight="1" x14ac:dyDescent="0.25">
      <c r="A2" s="70" t="s">
        <v>0</v>
      </c>
      <c r="B2" s="72" t="s">
        <v>1</v>
      </c>
      <c r="C2" s="72" t="s">
        <v>6</v>
      </c>
      <c r="D2" s="72" t="s">
        <v>7</v>
      </c>
      <c r="E2" s="72"/>
      <c r="F2" s="72" t="s">
        <v>4</v>
      </c>
      <c r="G2" s="72" t="s">
        <v>35</v>
      </c>
      <c r="H2" s="72" t="s">
        <v>37</v>
      </c>
      <c r="I2" s="72" t="s">
        <v>5</v>
      </c>
      <c r="J2" s="77" t="s">
        <v>33</v>
      </c>
    </row>
    <row r="3" spans="1:10" x14ac:dyDescent="0.25">
      <c r="A3" s="71"/>
      <c r="B3" s="73"/>
      <c r="C3" s="73"/>
      <c r="D3" s="24" t="s">
        <v>2</v>
      </c>
      <c r="E3" s="24" t="s">
        <v>3</v>
      </c>
      <c r="F3" s="73"/>
      <c r="G3" s="73"/>
      <c r="H3" s="73"/>
      <c r="I3" s="73"/>
      <c r="J3" s="7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4" t="s">
        <v>34</v>
      </c>
      <c r="B32" s="7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6" t="s">
        <v>36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26" activePane="bottomLeft" state="frozen"/>
      <selection pane="bottomLeft" activeCell="J30" sqref="J30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110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108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21.061</v>
      </c>
      <c r="K5" s="54">
        <v>5.9035500000000001</v>
      </c>
      <c r="L5" s="46">
        <f>SUM(J5+K5)</f>
        <v>26.964549999999999</v>
      </c>
      <c r="M5" s="53">
        <f>H5*0.98-L5</f>
        <v>12.235450000000004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11.654</v>
      </c>
      <c r="K6" s="54">
        <v>0</v>
      </c>
      <c r="L6" s="46">
        <f t="shared" ref="L6:L32" si="0">SUM(J6+K6)</f>
        <v>11.654</v>
      </c>
      <c r="M6" s="53">
        <f t="shared" ref="M6:M32" si="1">H6*0.98-L6</f>
        <v>12.846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19.483000000000001</v>
      </c>
      <c r="K7" s="54">
        <v>0</v>
      </c>
      <c r="L7" s="46">
        <f t="shared" si="0"/>
        <v>19.483000000000001</v>
      </c>
      <c r="M7" s="53">
        <f t="shared" si="1"/>
        <v>5.0169999999999995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15.52</v>
      </c>
      <c r="K8" s="54">
        <v>0</v>
      </c>
      <c r="L8" s="46">
        <f t="shared" si="0"/>
        <v>15.52</v>
      </c>
      <c r="M8" s="53">
        <f t="shared" si="1"/>
        <v>0.16000000000000014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2.7189999999999999</v>
      </c>
      <c r="K9" s="54">
        <v>0.15</v>
      </c>
      <c r="L9" s="46">
        <f t="shared" si="0"/>
        <v>2.8689999999999998</v>
      </c>
      <c r="M9" s="53">
        <f t="shared" si="1"/>
        <v>36.331000000000003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1.8049999999999999</v>
      </c>
      <c r="K10" s="54">
        <v>0</v>
      </c>
      <c r="L10" s="46">
        <f t="shared" si="0"/>
        <v>1.8049999999999999</v>
      </c>
      <c r="M10" s="53">
        <f t="shared" si="1"/>
        <v>7.995000000000001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10.917</v>
      </c>
      <c r="K11" s="54">
        <v>0</v>
      </c>
      <c r="L11" s="46">
        <f t="shared" si="0"/>
        <v>10.917</v>
      </c>
      <c r="M11" s="53">
        <f t="shared" si="1"/>
        <v>13.583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f>18.23+0.045+0.07</f>
        <v>18.345000000000002</v>
      </c>
      <c r="K12" s="54">
        <f>1.459+0.3975+0.46</f>
        <v>2.3165</v>
      </c>
      <c r="L12" s="46">
        <f t="shared" si="0"/>
        <v>20.661500000000004</v>
      </c>
      <c r="M12" s="53">
        <f t="shared" si="1"/>
        <v>-4.981500000000004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f>3.885+0.015</f>
        <v>3.9</v>
      </c>
      <c r="K13" s="54">
        <f>0.015+0.032</f>
        <v>4.7E-2</v>
      </c>
      <c r="L13" s="46">
        <f t="shared" si="0"/>
        <v>3.9470000000000001</v>
      </c>
      <c r="M13" s="53">
        <f t="shared" si="1"/>
        <v>20.553000000000001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f>2.23+0.01</f>
        <v>2.2399999999999998</v>
      </c>
      <c r="K14" s="54">
        <f>0.075+0.045</f>
        <v>0.12</v>
      </c>
      <c r="L14" s="46">
        <f t="shared" si="0"/>
        <v>2.36</v>
      </c>
      <c r="M14" s="53">
        <f t="shared" si="1"/>
        <v>3.8139999999999996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f>2.314+0.01</f>
        <v>2.3239999999999998</v>
      </c>
      <c r="K15" s="54">
        <f>0.13+0.14</f>
        <v>0.27</v>
      </c>
      <c r="L15" s="46">
        <f t="shared" si="0"/>
        <v>2.5939999999999999</v>
      </c>
      <c r="M15" s="53">
        <f t="shared" si="1"/>
        <v>3.5799999999999996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f>1.361+0.025</f>
        <v>1.3859999999999999</v>
      </c>
      <c r="K16" s="54">
        <f>0.055+0.015</f>
        <v>7.0000000000000007E-2</v>
      </c>
      <c r="L16" s="46">
        <f t="shared" si="0"/>
        <v>1.456</v>
      </c>
      <c r="M16" s="53">
        <f t="shared" si="1"/>
        <v>0.99400000000000022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v>1.5389999999999999</v>
      </c>
      <c r="K17" s="54">
        <v>0.03</v>
      </c>
      <c r="L17" s="46">
        <f t="shared" si="0"/>
        <v>1.569</v>
      </c>
      <c r="M17" s="53">
        <f t="shared" si="1"/>
        <v>0.88100000000000023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f>0.792+0.002</f>
        <v>0.79400000000000004</v>
      </c>
      <c r="K18" s="54">
        <f>0.03+0.025</f>
        <v>5.5E-2</v>
      </c>
      <c r="L18" s="46">
        <f t="shared" si="0"/>
        <v>0.84900000000000009</v>
      </c>
      <c r="M18" s="53">
        <f t="shared" si="1"/>
        <v>0.71899999999999997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f>0.85+0.0173+0.015</f>
        <v>0.88229999999999997</v>
      </c>
      <c r="K19" s="54">
        <f>0.035+0.015</f>
        <v>0.05</v>
      </c>
      <c r="L19" s="46">
        <f t="shared" si="0"/>
        <v>0.93230000000000002</v>
      </c>
      <c r="M19" s="53">
        <f t="shared" si="1"/>
        <v>0.63570000000000004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109</v>
      </c>
      <c r="J20" s="59">
        <v>2.9000000000000001E-2</v>
      </c>
      <c r="K20" s="54">
        <f>(0.111+0.015+30)/100</f>
        <v>0.30126000000000003</v>
      </c>
      <c r="L20" s="46">
        <f t="shared" si="0"/>
        <v>0.33026000000000005</v>
      </c>
      <c r="M20" s="53">
        <f t="shared" si="1"/>
        <v>2.1197400000000002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8.0310000000000006</v>
      </c>
      <c r="K21" s="54">
        <v>2.8</v>
      </c>
      <c r="L21" s="46">
        <f t="shared" si="0"/>
        <v>10.831</v>
      </c>
      <c r="M21" s="53">
        <f t="shared" si="1"/>
        <v>13.669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0.49</v>
      </c>
      <c r="K22" s="54">
        <v>0</v>
      </c>
      <c r="L22" s="46">
        <f t="shared" si="0"/>
        <v>0.49</v>
      </c>
      <c r="M22" s="53">
        <f t="shared" si="1"/>
        <v>1.9600000000000002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2.5190000000000001</v>
      </c>
      <c r="K23" s="54">
        <v>0.02</v>
      </c>
      <c r="L23" s="46">
        <f t="shared" si="0"/>
        <v>2.5390000000000001</v>
      </c>
      <c r="M23" s="53">
        <f t="shared" si="1"/>
        <v>3.6349999999999993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f>14.148+0.0587+0.041</f>
        <v>14.2477</v>
      </c>
      <c r="K24" s="54">
        <f>5.623+0.212+0.185</f>
        <v>6.02</v>
      </c>
      <c r="L24" s="46">
        <f t="shared" si="0"/>
        <v>20.267699999999998</v>
      </c>
      <c r="M24" s="53">
        <f t="shared" si="1"/>
        <v>4.2323000000000022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v>2.16</v>
      </c>
      <c r="K25" s="54">
        <v>0.3574</v>
      </c>
      <c r="L25" s="46">
        <f t="shared" si="0"/>
        <v>2.5174000000000003</v>
      </c>
      <c r="M25" s="53">
        <f t="shared" si="1"/>
        <v>1.4025999999999996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v>5.4</v>
      </c>
      <c r="K26" s="54">
        <f>2.434+2.5645+0.7</f>
        <v>5.6985000000000001</v>
      </c>
      <c r="L26" s="46">
        <f t="shared" si="0"/>
        <v>11.098500000000001</v>
      </c>
      <c r="M26" s="53">
        <f t="shared" si="1"/>
        <v>-1.2985000000000007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f>0.72</f>
        <v>0.72</v>
      </c>
      <c r="K27" s="54">
        <v>0</v>
      </c>
      <c r="L27" s="46">
        <f t="shared" si="0"/>
        <v>0.72</v>
      </c>
      <c r="M27" s="53">
        <f t="shared" si="1"/>
        <v>1.7300000000000002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0.875</v>
      </c>
      <c r="K28" s="54">
        <v>0</v>
      </c>
      <c r="L28" s="46">
        <f t="shared" si="0"/>
        <v>0.875</v>
      </c>
      <c r="M28" s="53">
        <f t="shared" si="1"/>
        <v>5.2989999999999995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f>4.223+0.015</f>
        <v>4.2379999999999995</v>
      </c>
      <c r="K29" s="54">
        <f>0.6325+0.04</f>
        <v>0.67249999999999999</v>
      </c>
      <c r="L29" s="46">
        <f t="shared" si="0"/>
        <v>4.9104999999999999</v>
      </c>
      <c r="M29" s="53">
        <f t="shared" si="1"/>
        <v>10.769500000000001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0.54900000000000004</v>
      </c>
      <c r="K30" s="54">
        <f>0.178+0.025</f>
        <v>0.20299999999999999</v>
      </c>
      <c r="L30" s="46">
        <f t="shared" si="0"/>
        <v>0.752</v>
      </c>
      <c r="M30" s="53">
        <f t="shared" si="1"/>
        <v>1.6980000000000002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f>1.485+0.149</f>
        <v>1.6340000000000001</v>
      </c>
      <c r="K31" s="54">
        <v>0.43709999999999999</v>
      </c>
      <c r="L31" s="46">
        <f t="shared" si="0"/>
        <v>2.0710999999999999</v>
      </c>
      <c r="M31" s="53">
        <f t="shared" si="1"/>
        <v>4.1029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0.69599999999999995</v>
      </c>
      <c r="K32" s="54">
        <v>0.66900000000000004</v>
      </c>
      <c r="L32" s="46">
        <f t="shared" si="0"/>
        <v>1.365</v>
      </c>
      <c r="M32" s="53">
        <f t="shared" si="1"/>
        <v>1.0850000000000002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2021-10-20T06:24:40Z</dcterms:modified>
</cp:coreProperties>
</file>